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<sst xmlns="http://schemas.openxmlformats.org/spreadsheetml/2006/main" count="166" uniqueCount="119">
  <si>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</si>
  <si>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</si>
  <si>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</si>
  <si>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</si>
  <si>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</si>
  <si>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</si>
  <si>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</si>
  <si>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</si>
  <si>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</si>
  <si>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</si>
  <si>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</si>
  <si>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</si>
  <si>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</si>
  <si>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</si>
  <si>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</si>
  <si>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</si>
  <si>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</si>
  <si>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</si>
  <si>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</si>
  <si>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</si>
  <si>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</si>
  <si>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</si>
  <si>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</si>
  <si>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</si>
  <si>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</si>
  <si>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</si>
  <si>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</si>
  <si>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</si>
  <si>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</si>
  <si>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</si>
  <si>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</si>
  <si>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</si>
  <si>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</si>
  <si>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</si>
  <si>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</si>
  <si>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</si>
  <si>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</si>
  <si>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</si>
  <si>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</si>
  <si>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</si>
  <si>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</si>
  <si>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</si>
  <si>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</si>
  <si>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</si>
  <si>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</si>
  <si>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</si>
  <si>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</si>
  <si>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</si>
  <si>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</si>
  <si>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</si>
  <si>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</si>
  <si>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</si>
  <si>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</si>
  <si>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</si>
  <si>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</si>
  <si>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</si>
  <si>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</si>
  <si>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</si>
  <si>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</si>
  <si>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</si>
  <si>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</si>
  <si>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</si>
  <si>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</si>
  <si>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</si>
  <si>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</si>
  <si>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</si>
  <si>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</si>
  <si>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</si>
  <si>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</si>
  <si>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</si>
  <si>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</si>
  <si>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</si>
  <si>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</si>
  <si>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</si>
  <si>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</si>
  <si>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</si>
  <si>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</si>
  <si>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</si>
  <si>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</si>
  <si>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</si>
  <si>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</si>
  <si>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</si>
  <si>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</si>
  <si>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</si>
  <si>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</si>
  <si>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</si>
  <si>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</si>
  <si>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</si>
  <si>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</si>
  <si>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</si>
  <si>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</si>
  <si>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</si>
  <si>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</si>
  <si>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</si>
  <si>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</si>
  <si>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</si>
  <si>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</si>
  <si>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</si>
  <si>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</si>
  <si>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</si>
  <si>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</si>
  <si>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</si>
  <si>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</si>
  <si>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</si>
  <si>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</si>
  <si>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</si>
  <si>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</si>
  <si>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</si>
  <si>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</si>
  <si>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</si>
  <si>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</si>
  <si>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</si>
  <si>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</si>
  <si>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</si>
  <si>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</si>
  <si>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</si>
  <si>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</si>
  <si>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</si>
  <si>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31.07.2015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</si>
</sst>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25181.199999999997</c:v>
                </c:pt>
                <c:pt idx="1">
                  <c:v>21431.5</c:v>
                </c:pt>
                <c:pt idx="2">
                  <c:v>994.5999999999999</c:v>
                </c:pt>
                <c:pt idx="3">
                  <c:v>2755.099999999997</c:v>
                </c:pt>
              </c:numCache>
            </c:numRef>
          </c:val>
          <c:shape val="box"/>
        </c:ser>
        <c:shape val="box"/>
        <c:axId val="17885492"/>
        <c:axId val="26751701"/>
      </c:bar3D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3690.0999999999754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206201.70000000004</c:v>
                </c:pt>
                <c:pt idx="1">
                  <c:v>105742.5</c:v>
                </c:pt>
                <c:pt idx="2">
                  <c:v>157431.39999999997</c:v>
                </c:pt>
                <c:pt idx="3">
                  <c:v>9</c:v>
                </c:pt>
                <c:pt idx="4">
                  <c:v>10129.699999999997</c:v>
                </c:pt>
                <c:pt idx="5">
                  <c:v>36562.20000000001</c:v>
                </c:pt>
                <c:pt idx="6">
                  <c:v>184</c:v>
                </c:pt>
                <c:pt idx="7">
                  <c:v>1885.400000000067</c:v>
                </c:pt>
              </c:numCache>
            </c:numRef>
          </c:val>
          <c:shape val="box"/>
        </c:ser>
        <c:shape val="box"/>
        <c:axId val="39438718"/>
        <c:axId val="19404143"/>
      </c:bar3D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04143"/>
        <c:crosses val="autoZero"/>
        <c:auto val="1"/>
        <c:lblOffset val="100"/>
        <c:tickLblSkip val="1"/>
        <c:noMultiLvlLbl val="0"/>
      </c:catAx>
      <c:valAx>
        <c:axId val="19404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119249.99999999996</c:v>
                </c:pt>
                <c:pt idx="1">
                  <c:v>107927.10000000002</c:v>
                </c:pt>
                <c:pt idx="2">
                  <c:v>92286.59999999996</c:v>
                </c:pt>
                <c:pt idx="3">
                  <c:v>4647.7</c:v>
                </c:pt>
                <c:pt idx="4">
                  <c:v>1836.5</c:v>
                </c:pt>
                <c:pt idx="5">
                  <c:v>13137.6</c:v>
                </c:pt>
                <c:pt idx="6">
                  <c:v>773.5</c:v>
                </c:pt>
                <c:pt idx="7">
                  <c:v>6568.099999999993</c:v>
                </c:pt>
              </c:numCache>
            </c:numRef>
          </c:val>
          <c:shape val="box"/>
        </c:ser>
        <c:shape val="box"/>
        <c:axId val="40419560"/>
        <c:axId val="28231721"/>
      </c:bar3D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1721"/>
        <c:crosses val="autoZero"/>
        <c:auto val="1"/>
        <c:lblOffset val="100"/>
        <c:tickLblSkip val="1"/>
        <c:noMultiLvlLbl val="0"/>
      </c:catAx>
      <c:valAx>
        <c:axId val="28231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5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25961</c:v>
                </c:pt>
                <c:pt idx="1">
                  <c:v>18866.5</c:v>
                </c:pt>
                <c:pt idx="2">
                  <c:v>1257.0000000000002</c:v>
                </c:pt>
                <c:pt idx="3">
                  <c:v>349.8</c:v>
                </c:pt>
                <c:pt idx="4">
                  <c:v>17</c:v>
                </c:pt>
                <c:pt idx="5">
                  <c:v>5470.7</c:v>
                </c:pt>
              </c:numCache>
            </c:numRef>
          </c:val>
          <c:shape val="box"/>
        </c:ser>
        <c:shape val="box"/>
        <c:axId val="52758898"/>
        <c:axId val="5068035"/>
      </c:bar3D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8035"/>
        <c:crosses val="autoZero"/>
        <c:auto val="1"/>
        <c:lblOffset val="100"/>
        <c:tickLblSkip val="1"/>
        <c:noMultiLvlLbl val="0"/>
      </c:catAx>
      <c:valAx>
        <c:axId val="506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7625.400000000002</c:v>
                </c:pt>
                <c:pt idx="1">
                  <c:v>4853</c:v>
                </c:pt>
                <c:pt idx="3">
                  <c:v>121.10000000000002</c:v>
                </c:pt>
                <c:pt idx="4">
                  <c:v>402.5000000000001</c:v>
                </c:pt>
                <c:pt idx="5">
                  <c:v>2248.8000000000025</c:v>
                </c:pt>
              </c:numCache>
            </c:numRef>
          </c:val>
          <c:shape val="box"/>
        </c:ser>
        <c:shape val="box"/>
        <c:axId val="45612316"/>
        <c:axId val="7857661"/>
      </c:bar3D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57661"/>
        <c:crosses val="autoZero"/>
        <c:auto val="1"/>
        <c:lblOffset val="100"/>
        <c:tickLblSkip val="2"/>
        <c:noMultiLvlLbl val="0"/>
      </c:catAx>
      <c:valAx>
        <c:axId val="785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2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1953.5999999999997</c:v>
                </c:pt>
                <c:pt idx="1">
                  <c:v>751.9999999999999</c:v>
                </c:pt>
                <c:pt idx="2">
                  <c:v>183.60000000000002</c:v>
                </c:pt>
                <c:pt idx="3">
                  <c:v>240.50000000000003</c:v>
                </c:pt>
                <c:pt idx="4">
                  <c:v>675.7</c:v>
                </c:pt>
                <c:pt idx="5">
                  <c:v>101.79999999999984</c:v>
                </c:pt>
              </c:numCache>
            </c:numRef>
          </c:val>
          <c:shape val="box"/>
        </c:ser>
        <c:shape val="box"/>
        <c:axId val="3610086"/>
        <c:axId val="32490775"/>
      </c:bar3DChart>
      <c:catAx>
        <c:axId val="361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90775"/>
        <c:crosses val="autoZero"/>
        <c:auto val="1"/>
        <c:lblOffset val="100"/>
        <c:tickLblSkip val="1"/>
        <c:noMultiLvlLbl val="0"/>
      </c:catAx>
      <c:valAx>
        <c:axId val="32490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29959.600000000006</c:v>
                </c:pt>
              </c:numCache>
            </c:numRef>
          </c:val>
          <c:shape val="box"/>
        </c:ser>
        <c:shape val="box"/>
        <c:axId val="23981520"/>
        <c:axId val="14507089"/>
      </c:bar3D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507089"/>
        <c:crosses val="autoZero"/>
        <c:auto val="1"/>
        <c:lblOffset val="100"/>
        <c:tickLblSkip val="1"/>
        <c:noMultiLvlLbl val="0"/>
      </c:catAx>
      <c:valAx>
        <c:axId val="14507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206201.70000000004</c:v>
                </c:pt>
                <c:pt idx="1">
                  <c:v>119249.99999999996</c:v>
                </c:pt>
                <c:pt idx="2">
                  <c:v>25961</c:v>
                </c:pt>
                <c:pt idx="3">
                  <c:v>7625.400000000002</c:v>
                </c:pt>
                <c:pt idx="4">
                  <c:v>1953.5999999999997</c:v>
                </c:pt>
                <c:pt idx="5">
                  <c:v>25181.199999999997</c:v>
                </c:pt>
                <c:pt idx="6">
                  <c:v>29959.600000000006</c:v>
                </c:pt>
              </c:numCache>
            </c:numRef>
          </c:val>
          <c:shape val="box"/>
        </c:ser>
        <c:shape val="box"/>
        <c:axId val="63454938"/>
        <c:axId val="34223531"/>
      </c:bar3D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236306.1000000001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299305.69999999995</c:v>
                </c:pt>
                <c:pt idx="1">
                  <c:v>55607.50000000001</c:v>
                </c:pt>
                <c:pt idx="2">
                  <c:v>12302.599999999999</c:v>
                </c:pt>
                <c:pt idx="3">
                  <c:v>4626.1</c:v>
                </c:pt>
                <c:pt idx="4">
                  <c:v>4657.4</c:v>
                </c:pt>
                <c:pt idx="5">
                  <c:v>119049.00000000003</c:v>
                </c:pt>
              </c:numCache>
            </c:numRef>
          </c:val>
          <c:shape val="box"/>
        </c:ser>
        <c:shape val="box"/>
        <c:axId val="39576324"/>
        <c:axId val="20642597"/>
      </c:bar3DChart>
      <c:catAx>
        <c:axId val="39576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42597"/>
        <c:crosses val="autoZero"/>
        <c:auto val="1"/>
        <c:lblOffset val="100"/>
        <c:tickLblSkip val="1"/>
        <c:noMultiLvlLbl val="0"/>
      </c:catAx>
      <c:valAx>
        <c:axId val="20642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3" sqref="D14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</f>
        <v>206566.2</v>
      </c>
      <c r="E6" s="3">
        <f>D6/D144*100</f>
        <v>40.58601172471422</v>
      </c>
      <c r="F6" s="3">
        <f>D6/B6*100</f>
        <v>94.80967492309796</v>
      </c>
      <c r="G6" s="3">
        <f aca="true" t="shared" si="0" ref="G6:G43">D6/C6*100</f>
        <v>60.842162683101265</v>
      </c>
      <c r="H6" s="3">
        <f>B6-D6</f>
        <v>11308.399999999994</v>
      </c>
      <c r="I6" s="3">
        <f aca="true" t="shared" si="1" ref="I6:I43">C6-D6</f>
        <v>132945.39999999997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+9.3</f>
        <v>105852.50000000001</v>
      </c>
      <c r="E7" s="107">
        <f>D7/D6*100</f>
        <v>51.243862742307314</v>
      </c>
      <c r="F7" s="107">
        <f>D7/B7*100</f>
        <v>94.07396874347343</v>
      </c>
      <c r="G7" s="107">
        <f>D7/C7*100</f>
        <v>60.85701440296569</v>
      </c>
      <c r="H7" s="107">
        <f>B7-D7</f>
        <v>6667.999999999985</v>
      </c>
      <c r="I7" s="107">
        <f t="shared" si="1"/>
        <v>68083.89999999998</v>
      </c>
    </row>
    <row r="8" spans="1:9" ht="18">
      <c r="A8" s="29" t="s">
        <v>3</v>
      </c>
      <c r="B8" s="49">
        <f>159121.9+43.7</f>
        <v>159165.6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</f>
        <v>157436.89999999997</v>
      </c>
      <c r="E8" s="1">
        <f>D8/D6*100</f>
        <v>76.21619606692671</v>
      </c>
      <c r="F8" s="1">
        <f>D8/B8*100</f>
        <v>98.91389848057618</v>
      </c>
      <c r="G8" s="1">
        <f t="shared" si="0"/>
        <v>62.48371299630462</v>
      </c>
      <c r="H8" s="1">
        <f>B8-D8</f>
        <v>1728.7000000000407</v>
      </c>
      <c r="I8" s="1">
        <f t="shared" si="1"/>
        <v>94527.80000000005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0.004356956752847271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</f>
        <v>10142.899999999998</v>
      </c>
      <c r="E10" s="1">
        <f>D10/D6*100</f>
        <v>4.910241849828286</v>
      </c>
      <c r="F10" s="1">
        <f aca="true" t="shared" si="3" ref="F10:F41">D10/B10*100</f>
        <v>83.93869427410476</v>
      </c>
      <c r="G10" s="1">
        <f t="shared" si="0"/>
        <v>45.87554727358251</v>
      </c>
      <c r="H10" s="1">
        <f t="shared" si="2"/>
        <v>1940.800000000003</v>
      </c>
      <c r="I10" s="1">
        <f t="shared" si="1"/>
        <v>11966.7</v>
      </c>
    </row>
    <row r="11" spans="1:9" ht="18">
      <c r="A11" s="29" t="s">
        <v>0</v>
      </c>
      <c r="B11" s="49">
        <f>43504.8-43.7</f>
        <v>43461.100000000006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</f>
        <v>36829.20000000001</v>
      </c>
      <c r="E11" s="1">
        <f>D11/D6*100</f>
        <v>17.829247960218083</v>
      </c>
      <c r="F11" s="1">
        <f t="shared" si="3"/>
        <v>84.74060711762934</v>
      </c>
      <c r="G11" s="1">
        <f t="shared" si="0"/>
        <v>59.97664719513926</v>
      </c>
      <c r="H11" s="1">
        <f t="shared" si="2"/>
        <v>6631.899999999994</v>
      </c>
      <c r="I11" s="1">
        <f t="shared" si="1"/>
        <v>24576.699999999983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3.8+3.8+12.7+7.4+5+16.3+3.8+110.9+3.8+1.2+5.4+9.9+1.2</f>
        <v>185.2</v>
      </c>
      <c r="E12" s="1">
        <f>D12/D6*100</f>
        <v>0.0896564878474794</v>
      </c>
      <c r="F12" s="1">
        <f t="shared" si="3"/>
        <v>75.2233956133225</v>
      </c>
      <c r="G12" s="1">
        <f t="shared" si="0"/>
        <v>62.54643701452213</v>
      </c>
      <c r="H12" s="1">
        <f t="shared" si="2"/>
        <v>61</v>
      </c>
      <c r="I12" s="1">
        <f t="shared" si="1"/>
        <v>110.89999999999998</v>
      </c>
    </row>
    <row r="13" spans="1:9" ht="18.75" thickBot="1">
      <c r="A13" s="29" t="s">
        <v>35</v>
      </c>
      <c r="B13" s="50">
        <f>B6-B8-B9-B10-B11-B12</f>
        <v>2892.8</v>
      </c>
      <c r="C13" s="50">
        <f>C6-C8-C9-C10-C11-C12</f>
        <v>3690.0999999999754</v>
      </c>
      <c r="D13" s="50">
        <f>D6-D8-D9-D10-D11-D12</f>
        <v>1963.0000000000407</v>
      </c>
      <c r="E13" s="1">
        <f>D13/D6*100</f>
        <v>0.9503006784265968</v>
      </c>
      <c r="F13" s="1">
        <f t="shared" si="3"/>
        <v>67.85813053097486</v>
      </c>
      <c r="G13" s="1">
        <f t="shared" si="0"/>
        <v>53.19639034172662</v>
      </c>
      <c r="H13" s="1">
        <f t="shared" si="2"/>
        <v>929.7999999999595</v>
      </c>
      <c r="I13" s="1">
        <f t="shared" si="1"/>
        <v>1727.0999999999347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</f>
        <v>126539.79999999996</v>
      </c>
      <c r="E18" s="3">
        <f>D18/D144*100</f>
        <v>24.862469302543158</v>
      </c>
      <c r="F18" s="3">
        <f>D18/B18*100</f>
        <v>97.47034251782605</v>
      </c>
      <c r="G18" s="3">
        <f t="shared" si="0"/>
        <v>55.821424097036065</v>
      </c>
      <c r="H18" s="3">
        <f>B18-D18</f>
        <v>3284.100000000035</v>
      </c>
      <c r="I18" s="3">
        <f t="shared" si="1"/>
        <v>100147.00000000006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</f>
        <v>114954.40000000002</v>
      </c>
      <c r="E19" s="107">
        <f>D19/D18*100</f>
        <v>90.84446158441854</v>
      </c>
      <c r="F19" s="107">
        <f t="shared" si="3"/>
        <v>99.09964585840545</v>
      </c>
      <c r="G19" s="107">
        <f t="shared" si="0"/>
        <v>61.63140309415868</v>
      </c>
      <c r="H19" s="107">
        <f t="shared" si="2"/>
        <v>1044.3999999999796</v>
      </c>
      <c r="I19" s="107">
        <f t="shared" si="1"/>
        <v>71564.79999999999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5164.3+574.5+4352.6-225.6+2461.2+632.3+5026.9+4104.6-0.1+3875.3+3989.4+855.4+280+4996.6+192.6+3533.4+437.2+168.1+4832.7+3683.6+898.2+0.2+194.2+4252.2+32.7+5166.1+5891.5+37.7+4672.2+35.4+5475.1+7818.4+36.9+3282.7+5558.1+6685.7</f>
        <v>98972.29999999996</v>
      </c>
      <c r="E20" s="1">
        <f>D20/D18*100</f>
        <v>78.21436417633029</v>
      </c>
      <c r="F20" s="1">
        <f t="shared" si="3"/>
        <v>99.97908943056576</v>
      </c>
      <c r="G20" s="1">
        <f t="shared" si="0"/>
        <v>58.4956845881017</v>
      </c>
      <c r="H20" s="1">
        <f t="shared" si="2"/>
        <v>20.700000000040745</v>
      </c>
      <c r="I20" s="1">
        <f t="shared" si="1"/>
        <v>70223.60000000003</v>
      </c>
    </row>
    <row r="21" spans="1:9" ht="18">
      <c r="A21" s="29" t="s">
        <v>2</v>
      </c>
      <c r="B21" s="49">
        <f>6770+22+58.6</f>
        <v>6850.6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11+1.8+42.7+3+47.6+40.1+0.7+2.5+101.4-0.1+82.5+53+0.2+1536.8+83.2+0.7+12.8+1.8+77.1+0.2+37.6+299.6+50.4+17.9+245.6+224.3+1.2+312.9+1.2+314.9+3.5+3.6+128.9+182.5+0.1+23.5+30.3+658.3+3.6+8.8+69.3+15.5+197.3</f>
        <v>4929.8</v>
      </c>
      <c r="E21" s="1">
        <f>D21/D18*100</f>
        <v>3.895849369131295</v>
      </c>
      <c r="F21" s="1">
        <f t="shared" si="3"/>
        <v>71.96158000759057</v>
      </c>
      <c r="G21" s="1">
        <f t="shared" si="0"/>
        <v>38.843626392675354</v>
      </c>
      <c r="H21" s="1">
        <f t="shared" si="2"/>
        <v>1920.8000000000002</v>
      </c>
      <c r="I21" s="1">
        <f t="shared" si="1"/>
        <v>7761.599999999999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173.9+19+7.6+19.5+89.8+0.1+92.4+48.6+202.1+56.1+96.9+242.1+36.1+19.2+171.7+0.1+22.2+39+81.6+82+84.2+0.1+30.3-30.3+115.9+98.3+38+4.5+18.6</f>
        <v>1859.6</v>
      </c>
      <c r="E22" s="1">
        <f>D22/D18*100</f>
        <v>1.4695771607035895</v>
      </c>
      <c r="F22" s="1">
        <f t="shared" si="3"/>
        <v>99.30577806258678</v>
      </c>
      <c r="G22" s="1">
        <f t="shared" si="0"/>
        <v>57.160421725632425</v>
      </c>
      <c r="H22" s="1">
        <f t="shared" si="2"/>
        <v>13</v>
      </c>
      <c r="I22" s="1">
        <f t="shared" si="1"/>
        <v>1393.7000000000003</v>
      </c>
    </row>
    <row r="23" spans="1:9" ht="18">
      <c r="A23" s="29" t="s">
        <v>0</v>
      </c>
      <c r="B23" s="49">
        <f>13596.3-22-7.3</f>
        <v>13567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96.9+173.9+611.9+463.4+109.9+698.9+114.7+0.2+702.4+1027.2+819.6+1945.5+240.6+329.9+0.1+104.4+1287.1+2.2+0.5+9+338.9+138.1+1558.4-0.2+1154.7+105.4+0.9+293.6+119+115+9.1+124.5+51.3+389.9+0.7+203.6</f>
        <v>13341.2</v>
      </c>
      <c r="E23" s="1">
        <f>D23/D18*100</f>
        <v>10.543086048816265</v>
      </c>
      <c r="F23" s="1">
        <f t="shared" si="3"/>
        <v>98.33566742831871</v>
      </c>
      <c r="G23" s="1">
        <f t="shared" si="0"/>
        <v>52.95345754181518</v>
      </c>
      <c r="H23" s="1">
        <f t="shared" si="2"/>
        <v>225.79999999999927</v>
      </c>
      <c r="I23" s="1">
        <f t="shared" si="1"/>
        <v>11853</v>
      </c>
    </row>
    <row r="24" spans="1:9" ht="18">
      <c r="A24" s="29" t="s">
        <v>15</v>
      </c>
      <c r="B24" s="49">
        <f>831.9-53.2</f>
        <v>778.6999999999999</v>
      </c>
      <c r="C24" s="50">
        <v>1528.1</v>
      </c>
      <c r="D24" s="51">
        <f>111+58.1+166.1+55.7+24.9+10.1-0.1+89.8+44.2+0.1+106.9+106.7</f>
        <v>773.5</v>
      </c>
      <c r="E24" s="1">
        <f>D24/D18*100</f>
        <v>0.6112701300302358</v>
      </c>
      <c r="F24" s="1">
        <f t="shared" si="3"/>
        <v>99.33222036727881</v>
      </c>
      <c r="G24" s="1">
        <f t="shared" si="0"/>
        <v>50.618415025194686</v>
      </c>
      <c r="H24" s="1">
        <f t="shared" si="2"/>
        <v>5.199999999999932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7761.999999999997</v>
      </c>
      <c r="C25" s="50">
        <f>C18-C20-C21-C22-C23-C24</f>
        <v>14823.900000000018</v>
      </c>
      <c r="D25" s="50">
        <f>D18-D20-D21-D22-D23-D24</f>
        <v>6663.4000000000015</v>
      </c>
      <c r="E25" s="1">
        <f>D25/D18*100</f>
        <v>5.265853114988331</v>
      </c>
      <c r="F25" s="1">
        <f t="shared" si="3"/>
        <v>85.84643133213095</v>
      </c>
      <c r="G25" s="1">
        <f t="shared" si="0"/>
        <v>44.95038417690347</v>
      </c>
      <c r="H25" s="1">
        <f t="shared" si="2"/>
        <v>1098.5999999999958</v>
      </c>
      <c r="I25" s="1">
        <f t="shared" si="1"/>
        <v>8160.500000000016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</f>
        <v>25962.6</v>
      </c>
      <c r="E33" s="3">
        <f>D33/D144*100</f>
        <v>5.101117162459615</v>
      </c>
      <c r="F33" s="3">
        <f>D33/B33*100</f>
        <v>95.50059222093887</v>
      </c>
      <c r="G33" s="3">
        <f t="shared" si="0"/>
        <v>61.44805011916793</v>
      </c>
      <c r="H33" s="3">
        <f t="shared" si="2"/>
        <v>1223.2000000000007</v>
      </c>
      <c r="I33" s="3">
        <f t="shared" si="1"/>
        <v>16288.699999999997</v>
      </c>
    </row>
    <row r="34" spans="1:9" ht="18">
      <c r="A34" s="29" t="s">
        <v>3</v>
      </c>
      <c r="B34" s="49">
        <f>19374.1+17.8</f>
        <v>19391.899999999998</v>
      </c>
      <c r="C34" s="50">
        <v>29626.4</v>
      </c>
      <c r="D34" s="51">
        <f>1216.2+1064.6-0.1+1185.2+1240.8+0.1+1202.8+1206.8+1191.1+1224.7+5.8+1196.2+1414.6+52.8+4003.5+27.3+1811.7+0.1+103.5+404.5+5.7+308.6</f>
        <v>18866.5</v>
      </c>
      <c r="E34" s="1">
        <f>D34/D33*100</f>
        <v>72.66799164952663</v>
      </c>
      <c r="F34" s="1">
        <f t="shared" si="3"/>
        <v>97.29062134190049</v>
      </c>
      <c r="G34" s="1">
        <f t="shared" si="0"/>
        <v>63.68137877028596</v>
      </c>
      <c r="H34" s="1">
        <f t="shared" si="2"/>
        <v>525.3999999999978</v>
      </c>
      <c r="I34" s="1">
        <f t="shared" si="1"/>
        <v>10759.900000000001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1632.6-17.8</f>
        <v>1614.8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</f>
        <v>1257.1000000000001</v>
      </c>
      <c r="E36" s="1">
        <f>D36/D33*100</f>
        <v>4.841964980394876</v>
      </c>
      <c r="F36" s="1">
        <f t="shared" si="3"/>
        <v>77.84864998761456</v>
      </c>
      <c r="G36" s="1">
        <f t="shared" si="0"/>
        <v>47.01196709050113</v>
      </c>
      <c r="H36" s="1">
        <f t="shared" si="2"/>
        <v>357.6999999999998</v>
      </c>
      <c r="I36" s="1">
        <f t="shared" si="1"/>
        <v>1416.8999999999999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1.3473226872501214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0.065478804125935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5749.200000000002</v>
      </c>
      <c r="C39" s="49">
        <f>C33-C34-C36-C37-C35-C38</f>
        <v>9388.199999999993</v>
      </c>
      <c r="D39" s="49">
        <f>D33-D34-D36-D37-D35-D38</f>
        <v>5472.199999999998</v>
      </c>
      <c r="E39" s="1">
        <f>D39/D33*100</f>
        <v>21.077241878702434</v>
      </c>
      <c r="F39" s="1">
        <f t="shared" si="3"/>
        <v>95.18193835664086</v>
      </c>
      <c r="G39" s="1">
        <f t="shared" si="0"/>
        <v>58.28806373958801</v>
      </c>
      <c r="H39" s="1">
        <f>B39-D39</f>
        <v>277.00000000000364</v>
      </c>
      <c r="I39" s="1">
        <f t="shared" si="1"/>
        <v>3915.9999999999955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17.7+12.2+11.2+51.1+0.8+30+0.1+18.9+27.3+43.7+9+5.4+5.6+7.8+24.4+6.4-0.1+26.1+70.2+6+6+27.3+26.1+5.1+3+1+25.2+2</f>
        <v>469.5</v>
      </c>
      <c r="E43" s="3">
        <f>D43/D144*100</f>
        <v>0.0922470980477606</v>
      </c>
      <c r="F43" s="3">
        <f>D43/B43*100</f>
        <v>94.84848484848484</v>
      </c>
      <c r="G43" s="3">
        <f t="shared" si="0"/>
        <v>57.33300769324704</v>
      </c>
      <c r="H43" s="3">
        <f t="shared" si="2"/>
        <v>25.5</v>
      </c>
      <c r="I43" s="3">
        <f t="shared" si="1"/>
        <v>349.4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193+223+8.7+101.1+200.9+9+241+299.2+7.6+43.6+283.1+0.8+48.7+276.1+3.4+2.2+253.5+5+282+1.9+4.8+3.2+261.3+0.5+265.1+0.7+6.9+276.6+1.6+124.9+209.3+1.9+2.9+4.7+268.2</f>
        <v>3916.3999999999996</v>
      </c>
      <c r="E45" s="3">
        <f>D45/D144*100</f>
        <v>0.7694920868887105</v>
      </c>
      <c r="F45" s="3">
        <f>D45/B45*100</f>
        <v>99.7021460757109</v>
      </c>
      <c r="G45" s="3">
        <f aca="true" t="shared" si="4" ref="G45:G75">D45/C45*100</f>
        <v>58.03879725544242</v>
      </c>
      <c r="H45" s="3">
        <f>B45-D45</f>
        <v>11.700000000000273</v>
      </c>
      <c r="I45" s="3">
        <f aca="true" t="shared" si="5" ref="I45:I76">C45-D45</f>
        <v>2831.500000000001</v>
      </c>
    </row>
    <row r="46" spans="1:9" ht="18">
      <c r="A46" s="29" t="s">
        <v>3</v>
      </c>
      <c r="B46" s="49">
        <f>3326.8+31.6</f>
        <v>3358.4</v>
      </c>
      <c r="C46" s="50">
        <v>5755.9</v>
      </c>
      <c r="D46" s="51">
        <f>193+222.7+1.6+196.4+240.9+0.1+199.7+265.9+214+253.1+238.6+255.9+243.9+273.5+83.6+206+267.9</f>
        <v>3356.8</v>
      </c>
      <c r="E46" s="1">
        <f>D46/D45*100</f>
        <v>85.71136758247371</v>
      </c>
      <c r="F46" s="1">
        <f aca="true" t="shared" si="6" ref="F46:F73">D46/B46*100</f>
        <v>99.95235826584089</v>
      </c>
      <c r="G46" s="1">
        <f t="shared" si="4"/>
        <v>58.31928977223372</v>
      </c>
      <c r="H46" s="1">
        <f aca="true" t="shared" si="7" ref="H46:H73">B46-D46</f>
        <v>1.599999999999909</v>
      </c>
      <c r="I46" s="1">
        <f t="shared" si="5"/>
        <v>2399.0999999999995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0.3+0.4</f>
        <v>0.7</v>
      </c>
      <c r="E47" s="1">
        <f>D47/D45*100</f>
        <v>0.017873557348585437</v>
      </c>
      <c r="F47" s="1">
        <f t="shared" si="6"/>
        <v>100</v>
      </c>
      <c r="G47" s="1">
        <f t="shared" si="4"/>
        <v>58.333333333333336</v>
      </c>
      <c r="H47" s="1">
        <f t="shared" si="7"/>
        <v>0</v>
      </c>
      <c r="I47" s="1">
        <f t="shared" si="5"/>
        <v>0.5</v>
      </c>
    </row>
    <row r="48" spans="1:9" ht="18">
      <c r="A48" s="29" t="s">
        <v>1</v>
      </c>
      <c r="B48" s="49">
        <f>37.6-5.8</f>
        <v>31.8</v>
      </c>
      <c r="C48" s="50">
        <v>60.2</v>
      </c>
      <c r="D48" s="51">
        <f>3.8+1+5.7-0.1+1.3+4.1-0.1+4.6+1.1+4.8+5.5</f>
        <v>31.700000000000003</v>
      </c>
      <c r="E48" s="1">
        <f>D48/D45*100</f>
        <v>0.8094168113573691</v>
      </c>
      <c r="F48" s="1">
        <f t="shared" si="6"/>
        <v>99.68553459119498</v>
      </c>
      <c r="G48" s="1">
        <f t="shared" si="4"/>
        <v>52.657807308970106</v>
      </c>
      <c r="H48" s="1">
        <f t="shared" si="7"/>
        <v>0.09999999999999787</v>
      </c>
      <c r="I48" s="1">
        <f t="shared" si="5"/>
        <v>28.5</v>
      </c>
    </row>
    <row r="49" spans="1:9" ht="18">
      <c r="A49" s="29" t="s">
        <v>0</v>
      </c>
      <c r="B49" s="49">
        <f>313.4-3</f>
        <v>310.4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7.741803697273005</v>
      </c>
      <c r="F49" s="1">
        <f t="shared" si="6"/>
        <v>97.68041237113401</v>
      </c>
      <c r="G49" s="1">
        <f t="shared" si="4"/>
        <v>56.32546906929221</v>
      </c>
      <c r="H49" s="1">
        <f t="shared" si="7"/>
        <v>7.2000000000000455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226.79999999999984</v>
      </c>
      <c r="C50" s="50">
        <f>C45-C46-C49-C48-C47</f>
        <v>392.300000000001</v>
      </c>
      <c r="D50" s="50">
        <f>D45-D46-D49-D48-D47</f>
        <v>223.99999999999955</v>
      </c>
      <c r="E50" s="1">
        <f>D50/D45*100</f>
        <v>5.719538351547328</v>
      </c>
      <c r="F50" s="1">
        <f t="shared" si="6"/>
        <v>98.7654320987653</v>
      </c>
      <c r="G50" s="1">
        <f t="shared" si="4"/>
        <v>57.09915880703518</v>
      </c>
      <c r="H50" s="1">
        <f t="shared" si="7"/>
        <v>2.8000000000002956</v>
      </c>
      <c r="I50" s="1">
        <f t="shared" si="5"/>
        <v>168.30000000000143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</f>
        <v>8125.000000000003</v>
      </c>
      <c r="E51" s="3">
        <f>D51/D144*100</f>
        <v>1.5963954667477211</v>
      </c>
      <c r="F51" s="3">
        <f>D51/B51*100</f>
        <v>92.73314539415868</v>
      </c>
      <c r="G51" s="3">
        <f t="shared" si="4"/>
        <v>57.18729984445056</v>
      </c>
      <c r="H51" s="3">
        <f>B51-D51</f>
        <v>636.699999999998</v>
      </c>
      <c r="I51" s="3">
        <f t="shared" si="5"/>
        <v>6082.699999999998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260.4+390.2+0.1+271.7+395.7-0.1+282.9+391.4+0.1+7.8+263.9+397.2+272.6+486-0.1+358+766.6-0.1+295.1+13.6+394.1</f>
        <v>5247.1</v>
      </c>
      <c r="E52" s="1">
        <f>D52/D51*100</f>
        <v>64.5796923076923</v>
      </c>
      <c r="F52" s="1">
        <f t="shared" si="6"/>
        <v>99.04673814557535</v>
      </c>
      <c r="G52" s="1">
        <f t="shared" si="4"/>
        <v>60.11043521096104</v>
      </c>
      <c r="H52" s="1">
        <f t="shared" si="7"/>
        <v>50.5</v>
      </c>
      <c r="I52" s="1">
        <f t="shared" si="5"/>
        <v>3482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1.4904615384615383</v>
      </c>
      <c r="F54" s="1">
        <f t="shared" si="6"/>
        <v>81.32975151108127</v>
      </c>
      <c r="G54" s="1">
        <f t="shared" si="4"/>
        <v>45.92339780053092</v>
      </c>
      <c r="H54" s="1">
        <f t="shared" si="7"/>
        <v>27.799999999999983</v>
      </c>
      <c r="I54" s="1">
        <f t="shared" si="5"/>
        <v>142.59999999999997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5.012923076923077</v>
      </c>
      <c r="F55" s="1">
        <f t="shared" si="6"/>
        <v>96.72286867727384</v>
      </c>
      <c r="G55" s="1">
        <f t="shared" si="4"/>
        <v>57.32582688247715</v>
      </c>
      <c r="H55" s="1">
        <f t="shared" si="7"/>
        <v>13.799999999999898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2349.5000000000023</v>
      </c>
      <c r="E56" s="1">
        <f>D56/D51*100</f>
        <v>28.916923076923094</v>
      </c>
      <c r="F56" s="1">
        <f t="shared" si="6"/>
        <v>81.18240558377396</v>
      </c>
      <c r="G56" s="1">
        <f t="shared" si="4"/>
        <v>52.28663625236457</v>
      </c>
      <c r="H56" s="1">
        <f t="shared" si="7"/>
        <v>544.5999999999981</v>
      </c>
      <c r="I56" s="1">
        <f>C56-D56</f>
        <v>2143.9999999999986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36.1+65.6+6.5+0.4+1.3+60.3+3+39.2+0.1+14.1+69.1+5.2-0.1+1.8+81+43+6.1+66+42.4+63.1+71.4+46.8+10.3+27.4+2.3+82.5+2.8+0.1+44.9+0.6+7.5+171.3-0.1+367.2+95.8+11.5+311.3+2+93.8+64.9+129.4</f>
        <v>2147.8999999999996</v>
      </c>
      <c r="E58" s="3">
        <f>D58/D144*100</f>
        <v>0.42201819360337584</v>
      </c>
      <c r="F58" s="3">
        <f>D58/B58*100</f>
        <v>59.03094596822953</v>
      </c>
      <c r="G58" s="3">
        <f t="shared" si="4"/>
        <v>38.87601809954751</v>
      </c>
      <c r="H58" s="3">
        <f>B58-D58</f>
        <v>1490.7000000000003</v>
      </c>
      <c r="I58" s="3">
        <f t="shared" si="5"/>
        <v>3377.1000000000004</v>
      </c>
    </row>
    <row r="59" spans="1:9" ht="18">
      <c r="A59" s="29" t="s">
        <v>3</v>
      </c>
      <c r="B59" s="49">
        <f>835.7+1.7</f>
        <v>837.4000000000001</v>
      </c>
      <c r="C59" s="50">
        <v>1426.1</v>
      </c>
      <c r="D59" s="51">
        <f>36.1+65.6+39.2+69.1+1.8+43+66+41.2+71.4+46.8+1.2+82.5+0.1+44.9+89.3+53.8+64.9</f>
        <v>816.8999999999999</v>
      </c>
      <c r="E59" s="1">
        <f>D59/D58*100</f>
        <v>38.0324968573956</v>
      </c>
      <c r="F59" s="1">
        <f t="shared" si="6"/>
        <v>97.55194650107472</v>
      </c>
      <c r="G59" s="1">
        <f t="shared" si="4"/>
        <v>57.28209802959119</v>
      </c>
      <c r="H59" s="1">
        <f t="shared" si="7"/>
        <v>20.500000000000227</v>
      </c>
      <c r="I59" s="1">
        <f t="shared" si="5"/>
        <v>609.2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82+25+0.2+76.4</f>
        <v>183.60000000000002</v>
      </c>
      <c r="E60" s="1">
        <f>D60/D58*100</f>
        <v>8.547883979701105</v>
      </c>
      <c r="F60" s="1">
        <f>D60/B60*100</f>
        <v>91.29786176031827</v>
      </c>
      <c r="G60" s="1">
        <f t="shared" si="4"/>
        <v>61.22040680226743</v>
      </c>
      <c r="H60" s="1">
        <f t="shared" si="7"/>
        <v>17.49999999999997</v>
      </c>
      <c r="I60" s="1">
        <f t="shared" si="5"/>
        <v>116.29999999999995</v>
      </c>
    </row>
    <row r="61" spans="1:9" ht="18">
      <c r="A61" s="29" t="s">
        <v>0</v>
      </c>
      <c r="B61" s="49">
        <f>288.8-1.7</f>
        <v>287.1</v>
      </c>
      <c r="C61" s="50">
        <f>420.8+44</f>
        <v>464.8</v>
      </c>
      <c r="D61" s="51">
        <f>1.3+56.1+4.9+63.5+3.5+0.7+63-0.1+10.3+25.7+2.8+0.3+7.3+0.2+1</f>
        <v>240.50000000000003</v>
      </c>
      <c r="E61" s="1">
        <f>D61/D58*100</f>
        <v>11.196983099771874</v>
      </c>
      <c r="F61" s="1">
        <f t="shared" si="6"/>
        <v>83.76872169975618</v>
      </c>
      <c r="G61" s="1">
        <f t="shared" si="4"/>
        <v>51.74268502581756</v>
      </c>
      <c r="H61" s="1">
        <f t="shared" si="7"/>
        <v>46.599999999999994</v>
      </c>
      <c r="I61" s="1">
        <f t="shared" si="5"/>
        <v>224.29999999999998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367.2+308.5+129.4</f>
        <v>805.1</v>
      </c>
      <c r="E62" s="1">
        <f>D62/D58*100</f>
        <v>37.483123050421355</v>
      </c>
      <c r="F62" s="1">
        <f>D62/B62*100</f>
        <v>37.81765230870403</v>
      </c>
      <c r="G62" s="1">
        <f t="shared" si="4"/>
        <v>25.731087602671863</v>
      </c>
      <c r="H62" s="1">
        <f t="shared" si="7"/>
        <v>1323.8000000000002</v>
      </c>
      <c r="I62" s="1">
        <f t="shared" si="5"/>
        <v>2323.8</v>
      </c>
    </row>
    <row r="63" spans="1:9" ht="18.75" thickBot="1">
      <c r="A63" s="29" t="s">
        <v>35</v>
      </c>
      <c r="B63" s="50">
        <f>B58-B59-B61-B62-B60</f>
        <v>184.09999999999982</v>
      </c>
      <c r="C63" s="50">
        <f>C58-C59-C61-C62-C60</f>
        <v>205.2999999999994</v>
      </c>
      <c r="D63" s="50">
        <f>D58-D59-D61-D62-D60</f>
        <v>101.79999999999973</v>
      </c>
      <c r="E63" s="1">
        <f>D63/D58*100</f>
        <v>4.739513012710077</v>
      </c>
      <c r="F63" s="1">
        <f t="shared" si="6"/>
        <v>55.29603476371528</v>
      </c>
      <c r="G63" s="1">
        <f t="shared" si="4"/>
        <v>49.58597174866051</v>
      </c>
      <c r="H63" s="1">
        <f t="shared" si="7"/>
        <v>82.3000000000001</v>
      </c>
      <c r="I63" s="1">
        <f t="shared" si="5"/>
        <v>103.49999999999966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243.2</v>
      </c>
      <c r="E68" s="42">
        <f>D68/D144*100</f>
        <v>0.04778380030929793</v>
      </c>
      <c r="F68" s="111">
        <f>D68/B68*100</f>
        <v>82.52460128944688</v>
      </c>
      <c r="G68" s="3">
        <f t="shared" si="4"/>
        <v>58.377340374459905</v>
      </c>
      <c r="H68" s="3">
        <f>B68-D68</f>
        <v>51.50000000000006</v>
      </c>
      <c r="I68" s="3">
        <f t="shared" si="5"/>
        <v>173.40000000000003</v>
      </c>
    </row>
    <row r="69" spans="1:9" ht="18">
      <c r="A69" s="29" t="s">
        <v>8</v>
      </c>
      <c r="B69" s="49">
        <f>230.3+6.5</f>
        <v>236.8</v>
      </c>
      <c r="C69" s="50">
        <f>250.3-5</f>
        <v>245.3</v>
      </c>
      <c r="D69" s="51">
        <f>0.2+12.6+73.3+85.8+22+1.3+2.3+2.7+1.6+2.5+7.9-0.2+3.6+5.1+14.9</f>
        <v>235.6</v>
      </c>
      <c r="E69" s="1">
        <f>D69/D68*100</f>
        <v>96.875</v>
      </c>
      <c r="F69" s="1">
        <f t="shared" si="6"/>
        <v>99.49324324324323</v>
      </c>
      <c r="G69" s="1">
        <f t="shared" si="4"/>
        <v>96.04565837749693</v>
      </c>
      <c r="H69" s="1">
        <f t="shared" si="7"/>
        <v>1.200000000000017</v>
      </c>
      <c r="I69" s="1">
        <f t="shared" si="5"/>
        <v>9.700000000000017</v>
      </c>
    </row>
    <row r="70" spans="1:9" ht="18.75" thickBot="1">
      <c r="A70" s="29" t="s">
        <v>9</v>
      </c>
      <c r="B70" s="49">
        <f>64.4-6.5</f>
        <v>57.900000000000006</v>
      </c>
      <c r="C70" s="50">
        <f>242.8-42.9-28.6</f>
        <v>171.3</v>
      </c>
      <c r="D70" s="51">
        <f>7.4+0.2</f>
        <v>7.6000000000000005</v>
      </c>
      <c r="E70" s="1">
        <f>D70/D69*100</f>
        <v>3.225806451612904</v>
      </c>
      <c r="F70" s="1">
        <f t="shared" si="6"/>
        <v>13.126079447322969</v>
      </c>
      <c r="G70" s="1">
        <f t="shared" si="4"/>
        <v>4.436660828955049</v>
      </c>
      <c r="H70" s="1">
        <f t="shared" si="7"/>
        <v>50.300000000000004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</f>
        <v>27052.4</v>
      </c>
      <c r="E89" s="3">
        <f>D89/D144*100</f>
        <v>5.315240458417975</v>
      </c>
      <c r="F89" s="3">
        <f aca="true" t="shared" si="10" ref="F89:F95">D89/B89*100</f>
        <v>93.46688179993298</v>
      </c>
      <c r="G89" s="3">
        <f t="shared" si="8"/>
        <v>55.468094834850966</v>
      </c>
      <c r="H89" s="3">
        <f aca="true" t="shared" si="11" ref="H89:H95">B89-D89</f>
        <v>1890.8999999999978</v>
      </c>
      <c r="I89" s="3">
        <f t="shared" si="9"/>
        <v>21718.699999999997</v>
      </c>
    </row>
    <row r="90" spans="1:9" ht="18">
      <c r="A90" s="29" t="s">
        <v>3</v>
      </c>
      <c r="B90" s="49">
        <f>23506.7+38.7+8</f>
        <v>23553.4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</f>
        <v>23220.700000000004</v>
      </c>
      <c r="E90" s="1">
        <f>D90/D89*100</f>
        <v>85.83600715648151</v>
      </c>
      <c r="F90" s="1">
        <f t="shared" si="10"/>
        <v>98.58746507935162</v>
      </c>
      <c r="G90" s="1">
        <f t="shared" si="8"/>
        <v>58.581916342903284</v>
      </c>
      <c r="H90" s="1">
        <f t="shared" si="11"/>
        <v>332.6999999999971</v>
      </c>
      <c r="I90" s="1">
        <f t="shared" si="9"/>
        <v>16417.299999999996</v>
      </c>
    </row>
    <row r="91" spans="1:9" ht="18">
      <c r="A91" s="29" t="s">
        <v>33</v>
      </c>
      <c r="B91" s="49">
        <f>1385.5-2</f>
        <v>1383.5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</f>
        <v>995.1999999999999</v>
      </c>
      <c r="E91" s="1">
        <f>D91/D89*100</f>
        <v>3.6787863553695788</v>
      </c>
      <c r="F91" s="1">
        <f t="shared" si="10"/>
        <v>71.93350198771232</v>
      </c>
      <c r="G91" s="1">
        <f t="shared" si="8"/>
        <v>38.647042833288026</v>
      </c>
      <c r="H91" s="1">
        <f t="shared" si="11"/>
        <v>388.30000000000007</v>
      </c>
      <c r="I91" s="1">
        <f t="shared" si="9"/>
        <v>1579.9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4006.399999999998</v>
      </c>
      <c r="C93" s="50">
        <f>C89-C90-C91-C92</f>
        <v>6557.999999999998</v>
      </c>
      <c r="D93" s="50">
        <f>D89-D90-D91-D92</f>
        <v>2836.4999999999973</v>
      </c>
      <c r="E93" s="1">
        <f>D93/D89*100</f>
        <v>10.485206488148915</v>
      </c>
      <c r="F93" s="1">
        <f t="shared" si="10"/>
        <v>70.79922124600635</v>
      </c>
      <c r="G93" s="1">
        <f>D93/C93*100</f>
        <v>43.25251601097892</v>
      </c>
      <c r="H93" s="1">
        <f t="shared" si="11"/>
        <v>1169.9000000000005</v>
      </c>
      <c r="I93" s="1">
        <f>C93-D93</f>
        <v>3721.500000000001</v>
      </c>
    </row>
    <row r="94" spans="1:9" ht="18.75">
      <c r="A94" s="122" t="s">
        <v>12</v>
      </c>
      <c r="B94" s="127">
        <f>31335.6+1000</f>
        <v>32335.6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</f>
        <v>31153.700000000004</v>
      </c>
      <c r="E94" s="121">
        <f>D94/D144*100</f>
        <v>6.121061594143812</v>
      </c>
      <c r="F94" s="125">
        <f t="shared" si="10"/>
        <v>96.344895409394</v>
      </c>
      <c r="G94" s="120">
        <f>D94/C94*100</f>
        <v>61.64374345793191</v>
      </c>
      <c r="H94" s="126">
        <f t="shared" si="11"/>
        <v>1181.8999999999942</v>
      </c>
      <c r="I94" s="121">
        <f>C94-D94</f>
        <v>19384.6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600+69+9+48.5+2.5+299.7+50.5+190.4+1.3+10.6+6.7+53.3-0.1+0.9+266.8+7.4+4.8+52.9+0.1+200.2+15.7+7.1+5.9+55+13+150.2+100.5+23.9+52.6+56</f>
        <v>2354.4</v>
      </c>
      <c r="E95" s="133">
        <f>D95/D94*100</f>
        <v>7.557368787656039</v>
      </c>
      <c r="F95" s="134">
        <f t="shared" si="10"/>
        <v>83.51897836112097</v>
      </c>
      <c r="G95" s="135">
        <f>D95/C95*100</f>
        <v>48.16004254709841</v>
      </c>
      <c r="H95" s="124">
        <f t="shared" si="11"/>
        <v>464.5999999999999</v>
      </c>
      <c r="I95" s="96">
        <f>C95-D95</f>
        <v>2534.2999999999997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</f>
        <v>3610.2</v>
      </c>
      <c r="E101" s="25">
        <f>D101/D144*100</f>
        <v>0.7093300817295534</v>
      </c>
      <c r="F101" s="25">
        <f>D101/B101*100</f>
        <v>66.48496344450378</v>
      </c>
      <c r="G101" s="25">
        <f aca="true" t="shared" si="12" ref="G101:G142">D101/C101*100</f>
        <v>34.72147418635069</v>
      </c>
      <c r="H101" s="25">
        <f aca="true" t="shared" si="13" ref="H101:H106">B101-D101</f>
        <v>1819.9000000000005</v>
      </c>
      <c r="I101" s="25">
        <f aca="true" t="shared" si="14" ref="I101:I142">C101-D101</f>
        <v>6787.400000000001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</f>
        <v>3254.8</v>
      </c>
      <c r="E103" s="1">
        <f>D103/D101*100</f>
        <v>90.15567004598084</v>
      </c>
      <c r="F103" s="1">
        <f aca="true" t="shared" si="15" ref="F103:F142">D103/B103*100</f>
        <v>66.54671846248212</v>
      </c>
      <c r="G103" s="1">
        <f t="shared" si="12"/>
        <v>34.73824643791024</v>
      </c>
      <c r="H103" s="1">
        <f t="shared" si="13"/>
        <v>1636.1999999999998</v>
      </c>
      <c r="I103" s="1">
        <f t="shared" si="14"/>
        <v>6114.7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355.39999999999964</v>
      </c>
      <c r="E105" s="96">
        <f>D105/D101*100</f>
        <v>9.844329954019159</v>
      </c>
      <c r="F105" s="96">
        <f t="shared" si="15"/>
        <v>65.92468929697634</v>
      </c>
      <c r="G105" s="96">
        <f t="shared" si="12"/>
        <v>34.56862172940371</v>
      </c>
      <c r="H105" s="96">
        <f>B105-D105</f>
        <v>183.70000000000073</v>
      </c>
      <c r="I105" s="96">
        <f t="shared" si="14"/>
        <v>672.7000000000007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73172.19999999998</v>
      </c>
      <c r="E106" s="94">
        <f>D106/D144*100</f>
        <v>14.376833030394776</v>
      </c>
      <c r="F106" s="94">
        <f>D106/B106*100</f>
        <v>75.65669004436695</v>
      </c>
      <c r="G106" s="94">
        <f t="shared" si="12"/>
        <v>48.8401073555649</v>
      </c>
      <c r="H106" s="94">
        <f t="shared" si="13"/>
        <v>23543.900000000023</v>
      </c>
      <c r="I106" s="94">
        <f t="shared" si="14"/>
        <v>76647.70000000001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</f>
        <v>704.5000000000001</v>
      </c>
      <c r="E107" s="6">
        <f>D107/D106*100</f>
        <v>0.9627973465332467</v>
      </c>
      <c r="F107" s="6">
        <f t="shared" si="15"/>
        <v>61.988561372635296</v>
      </c>
      <c r="G107" s="6">
        <f t="shared" si="12"/>
        <v>39.14323813757085</v>
      </c>
      <c r="H107" s="6">
        <f aca="true" t="shared" si="16" ref="H107:H142">B107-D107</f>
        <v>431.9999999999999</v>
      </c>
      <c r="I107" s="6">
        <f t="shared" si="14"/>
        <v>1095.2999999999997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0.27346451247878295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0.033892653220758705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5.5+5.4+5.5+5.5+5.5+5.5-0.1+2.7</f>
        <v>35.5</v>
      </c>
      <c r="E112" s="6">
        <f>D112/D106*100</f>
        <v>0.04851569311842477</v>
      </c>
      <c r="F112" s="6">
        <f t="shared" si="15"/>
        <v>90.5612244897959</v>
      </c>
      <c r="G112" s="6">
        <f t="shared" si="12"/>
        <v>52.67062314540058</v>
      </c>
      <c r="H112" s="6">
        <f t="shared" si="16"/>
        <v>3.700000000000003</v>
      </c>
      <c r="I112" s="6">
        <f t="shared" si="14"/>
        <v>31.900000000000006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96.4+0.6+6.3+86+10.4+21.5+5.3+0.1+11.6+102.1+10.6+3.5+5.6+100.7+13.3+0.9+3.6+96.9-0.1+15.7+1.7+1+96.8+0.1+4+1+0.2+1.2+96.6+0.3</f>
        <v>793.9000000000002</v>
      </c>
      <c r="E113" s="6">
        <f>D113/D106*100</f>
        <v>1.0849748948371107</v>
      </c>
      <c r="F113" s="6">
        <f t="shared" si="15"/>
        <v>86.51918047079339</v>
      </c>
      <c r="G113" s="6">
        <f t="shared" si="12"/>
        <v>51.804241435562815</v>
      </c>
      <c r="H113" s="6">
        <f t="shared" si="16"/>
        <v>123.69999999999982</v>
      </c>
      <c r="I113" s="6">
        <f t="shared" si="14"/>
        <v>738.5999999999998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0.04919901273981104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0.08076837924785644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f>132.4+16.7</f>
        <v>149.1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0.20048597691473</v>
      </c>
      <c r="F117" s="6">
        <f t="shared" si="15"/>
        <v>98.3903420523139</v>
      </c>
      <c r="G117" s="6">
        <f t="shared" si="12"/>
        <v>71.77103718199609</v>
      </c>
      <c r="H117" s="6">
        <f t="shared" si="16"/>
        <v>2.3999999999999773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f>100.3+16.7</f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0.5443324103962982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1.0050264991349176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1.8908820563000708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0.17752643763615147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0.0027332784855450573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235.3-16.7</f>
        <v>218.60000000000002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218.60000000000002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3+3+4.9+21.9-0.1+12.2+1.6+6.9+7.8+0.7+8.4+2.4+5+2.4+0.1+5.6+2.4+0.1+5+2.4</f>
        <v>95.7</v>
      </c>
      <c r="E127" s="19">
        <f>D127/D106*100</f>
        <v>0.130787375533331</v>
      </c>
      <c r="F127" s="6">
        <f t="shared" si="15"/>
        <v>28.280141843971634</v>
      </c>
      <c r="G127" s="6">
        <f t="shared" si="12"/>
        <v>12.53766540023582</v>
      </c>
      <c r="H127" s="6">
        <f t="shared" si="16"/>
        <v>242.7</v>
      </c>
      <c r="I127" s="6">
        <f t="shared" si="14"/>
        <v>667.5999999999999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8.7+23.6+6.2+5.1+38.5+4.6+4.8+8.6+12.9+2.8+0.1+16.3+3+2.5+6.2-0.2+39.7+9.9+9.5+37.2</f>
        <v>240</v>
      </c>
      <c r="E128" s="19">
        <f>D128/D106*100</f>
        <v>0.3279934182654069</v>
      </c>
      <c r="F128" s="6">
        <f t="shared" si="15"/>
        <v>57.80346820809249</v>
      </c>
      <c r="G128" s="6">
        <f t="shared" si="12"/>
        <v>36.92307692307693</v>
      </c>
      <c r="H128" s="6">
        <f t="shared" si="16"/>
        <v>175.2</v>
      </c>
      <c r="I128" s="6">
        <f t="shared" si="14"/>
        <v>410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0.04810570134559301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59.9+7.6+10.7+6.3+5.3+38.1+4+0.1+1.7+3.6+39.2+1.5</f>
        <v>178</v>
      </c>
      <c r="E131" s="19">
        <f>D131/D106*100</f>
        <v>0.2432617852135101</v>
      </c>
      <c r="F131" s="6">
        <f t="shared" si="15"/>
        <v>67.14447378347793</v>
      </c>
      <c r="G131" s="6">
        <f>D131/C131*100</f>
        <v>67.14447378347793</v>
      </c>
      <c r="H131" s="6">
        <f t="shared" si="16"/>
        <v>87.10000000000002</v>
      </c>
      <c r="I131" s="6">
        <f t="shared" si="14"/>
        <v>87.10000000000002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</f>
        <v>574.6</v>
      </c>
      <c r="E133" s="19">
        <f>D133/D106*100</f>
        <v>0.7852709088970949</v>
      </c>
      <c r="F133" s="6">
        <f t="shared" si="15"/>
        <v>98.76246132691648</v>
      </c>
      <c r="G133" s="6">
        <f t="shared" si="12"/>
        <v>58.29359845794867</v>
      </c>
      <c r="H133" s="6">
        <f t="shared" si="16"/>
        <v>7.199999999999932</v>
      </c>
      <c r="I133" s="6">
        <f t="shared" si="14"/>
        <v>411.0999999999999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86.25130525583018</v>
      </c>
      <c r="F134" s="1">
        <f aca="true" t="shared" si="17" ref="F134:F141">D134/B134*100</f>
        <v>98.82352941176474</v>
      </c>
      <c r="G134" s="1">
        <f t="shared" si="12"/>
        <v>58.39519264757867</v>
      </c>
      <c r="H134" s="1">
        <f t="shared" si="16"/>
        <v>5.899999999999864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3.741733379742429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0.2733278485545057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241.3+64.6+48.1+278.9</f>
        <v>632.9</v>
      </c>
      <c r="E137" s="19">
        <f>D137/D106*100</f>
        <v>0.8649459767507334</v>
      </c>
      <c r="F137" s="112">
        <f t="shared" si="17"/>
        <v>28.768181818181816</v>
      </c>
      <c r="G137" s="6">
        <f t="shared" si="12"/>
        <v>15.8225</v>
      </c>
      <c r="H137" s="6">
        <f t="shared" si="16"/>
        <v>1567.1</v>
      </c>
      <c r="I137" s="6">
        <f t="shared" si="14"/>
        <v>3367.1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626.1+43.8+40.3+236+112.9+11.4-0.1+68.6+570.3+22.4+44.4+39.9+585.7+199.1+14+103.1+2.3</f>
        <v>2720.2000000000003</v>
      </c>
      <c r="E138" s="19">
        <f>D138/D106*100</f>
        <v>3.7175320681898327</v>
      </c>
      <c r="F138" s="112">
        <f t="shared" si="17"/>
        <v>99.73235563703025</v>
      </c>
      <c r="G138" s="6">
        <f t="shared" si="12"/>
        <v>53.09675782241221</v>
      </c>
      <c r="H138" s="6">
        <f t="shared" si="16"/>
        <v>7.299999999999727</v>
      </c>
      <c r="I138" s="6">
        <f t="shared" si="14"/>
        <v>2402.9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5.72348514873135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0.735525240460175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63.04648486720368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1236.9+618.4+618.4+618.4+618.5+618.4+618.4+618.5+618.4+618.4+618.5+618.4+618.4+618.5+618.4+618.4+618.5+618.4+618.4+618.5</f>
        <v>12987.099999999997</v>
      </c>
      <c r="E142" s="19">
        <f>D142/D106*100</f>
        <v>17.748680509811102</v>
      </c>
      <c r="F142" s="6">
        <f t="shared" si="15"/>
        <v>99.99999999999997</v>
      </c>
      <c r="G142" s="6">
        <f t="shared" si="12"/>
        <v>58.333857362307626</v>
      </c>
      <c r="H142" s="6">
        <f t="shared" si="16"/>
        <v>0</v>
      </c>
      <c r="I142" s="6">
        <f t="shared" si="14"/>
        <v>9276.300000000005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77495.09999999998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555485.3999999999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508959.1000000001</v>
      </c>
      <c r="E144" s="38">
        <v>100</v>
      </c>
      <c r="F144" s="3">
        <f>D144/B144*100</f>
        <v>91.6242083050248</v>
      </c>
      <c r="G144" s="3">
        <f aca="true" t="shared" si="18" ref="G144:G150">D144/C144*100</f>
        <v>56.791897097756646</v>
      </c>
      <c r="H144" s="3">
        <f aca="true" t="shared" si="19" ref="H144:H150">B144-D144</f>
        <v>46526.299999999814</v>
      </c>
      <c r="I144" s="3">
        <f aca="true" t="shared" si="20" ref="I144:I150">C144-D144</f>
        <v>387223.5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311215.80000000005</v>
      </c>
      <c r="C145" s="67">
        <f>C8+C20+C34+C52+C59+C90+C114+C118+C46+C134</f>
        <v>507335.6</v>
      </c>
      <c r="D145" s="67">
        <f>D8+D20+D34+D52+D59+D90+D114+D118+D46+D134</f>
        <v>308529.69999999995</v>
      </c>
      <c r="E145" s="6">
        <f>D145/D144*100</f>
        <v>60.61974331532728</v>
      </c>
      <c r="F145" s="6">
        <f aca="true" t="shared" si="21" ref="F145:F156">D145/B145*100</f>
        <v>99.1369011470497</v>
      </c>
      <c r="G145" s="6">
        <f t="shared" si="18"/>
        <v>60.81372961014365</v>
      </c>
      <c r="H145" s="6">
        <f t="shared" si="19"/>
        <v>2686.100000000093</v>
      </c>
      <c r="I145" s="18">
        <f t="shared" si="20"/>
        <v>198805.90000000002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64425.00000000001</v>
      </c>
      <c r="C146" s="68">
        <f>C11+C23+C36+C55+C61+C91+C49+C135+C108+C111+C95+C132</f>
        <v>99365.7</v>
      </c>
      <c r="D146" s="68">
        <f>D11+D23+D36+D55+D61+D91+D49+D135+D108+D111+D95+D132</f>
        <v>56192.200000000004</v>
      </c>
      <c r="E146" s="6">
        <f>D146/D144*100</f>
        <v>11.040612104194619</v>
      </c>
      <c r="F146" s="6">
        <f t="shared" si="21"/>
        <v>87.22110981761737</v>
      </c>
      <c r="G146" s="6">
        <f t="shared" si="18"/>
        <v>56.55090237375674</v>
      </c>
      <c r="H146" s="6">
        <f t="shared" si="19"/>
        <v>8232.800000000003</v>
      </c>
      <c r="I146" s="18">
        <f t="shared" si="20"/>
        <v>43173.49999999999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14338.1</v>
      </c>
      <c r="C147" s="67">
        <f>C22+C10+C54+C48+C60+C35+C102+C122</f>
        <v>25986.7</v>
      </c>
      <c r="D147" s="67">
        <f>D22+D10+D54+D48+D60+D35+D102+D122</f>
        <v>12338.9</v>
      </c>
      <c r="E147" s="6">
        <f>D147/D144*100</f>
        <v>2.4243401876496553</v>
      </c>
      <c r="F147" s="6">
        <f t="shared" si="21"/>
        <v>86.05672997119562</v>
      </c>
      <c r="G147" s="6">
        <f t="shared" si="18"/>
        <v>47.48159635505855</v>
      </c>
      <c r="H147" s="6">
        <f t="shared" si="19"/>
        <v>1999.2000000000007</v>
      </c>
      <c r="I147" s="18">
        <f t="shared" si="20"/>
        <v>13647.800000000001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8081.799999999999</v>
      </c>
      <c r="C148" s="67">
        <f>C12+C24+C103+C62+C38+C92</f>
        <v>14369.800000000001</v>
      </c>
      <c r="D148" s="67">
        <f>D12+D24+D103+D62+D38+D92</f>
        <v>5035.6</v>
      </c>
      <c r="E148" s="6">
        <f>D148/D144*100</f>
        <v>0.9893918784436705</v>
      </c>
      <c r="F148" s="6">
        <f t="shared" si="21"/>
        <v>62.30790170506572</v>
      </c>
      <c r="G148" s="6">
        <f t="shared" si="18"/>
        <v>35.04293727122159</v>
      </c>
      <c r="H148" s="6">
        <f t="shared" si="19"/>
        <v>3046.199999999999</v>
      </c>
      <c r="I148" s="18">
        <f t="shared" si="20"/>
        <v>9334.2</v>
      </c>
      <c r="K148" s="46"/>
      <c r="L148" s="102"/>
    </row>
    <row r="149" spans="1:12" ht="18.75">
      <c r="A149" s="23" t="s">
        <v>2</v>
      </c>
      <c r="B149" s="67">
        <f>B9+B21+B47+B53+B121</f>
        <v>6946.5</v>
      </c>
      <c r="C149" s="67">
        <f>C9+C21+C47+C53+C121</f>
        <v>12818.7</v>
      </c>
      <c r="D149" s="67">
        <f>D9+D21+D47+D53+D121</f>
        <v>4939.5</v>
      </c>
      <c r="E149" s="6">
        <f>D149/D144*100</f>
        <v>0.9705102040615835</v>
      </c>
      <c r="F149" s="6">
        <f t="shared" si="21"/>
        <v>71.1077521053768</v>
      </c>
      <c r="G149" s="6">
        <f t="shared" si="18"/>
        <v>38.533548643778225</v>
      </c>
      <c r="H149" s="6">
        <f t="shared" si="19"/>
        <v>2007</v>
      </c>
      <c r="I149" s="18">
        <f t="shared" si="20"/>
        <v>7879.200000000001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150478.19999999987</v>
      </c>
      <c r="C150" s="67">
        <f>C144-C145-C146-C147-C148-C149</f>
        <v>236306.1000000001</v>
      </c>
      <c r="D150" s="67">
        <f>D144-D145-D146-D147-D148-D149</f>
        <v>121923.20000000013</v>
      </c>
      <c r="E150" s="6">
        <f>D150/D144*100</f>
        <v>23.955402310323187</v>
      </c>
      <c r="F150" s="6">
        <f t="shared" si="21"/>
        <v>81.02382936531686</v>
      </c>
      <c r="G150" s="43">
        <f t="shared" si="18"/>
        <v>51.59545183133236</v>
      </c>
      <c r="H150" s="6">
        <f t="shared" si="19"/>
        <v>28554.999999999738</v>
      </c>
      <c r="I150" s="6">
        <f t="shared" si="20"/>
        <v>114382.89999999997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288.1+1522.4+951.8+530.2+8.8+0.5+0.1+495.9+10.6+101+174.6+2.1+509.4+15+8.4+488.4+154.3+94.8+166.1+65.8+286.9+80.4+239.8+10.1</f>
        <v>6205.5</v>
      </c>
      <c r="E152" s="15"/>
      <c r="F152" s="6">
        <f t="shared" si="21"/>
        <v>47.846133680809885</v>
      </c>
      <c r="G152" s="6">
        <f aca="true" t="shared" si="22" ref="G152:G161">D152/C152*100</f>
        <v>34.18198443344001</v>
      </c>
      <c r="H152" s="6">
        <f>B152-D152</f>
        <v>6764.200000000001</v>
      </c>
      <c r="I152" s="6">
        <f aca="true" t="shared" si="23" ref="I152:I161">C152-D152</f>
        <v>11948.8</v>
      </c>
      <c r="K152" s="46"/>
      <c r="L152" s="46"/>
    </row>
    <row r="153" spans="1:12" ht="18.75">
      <c r="A153" s="23" t="s">
        <v>22</v>
      </c>
      <c r="B153" s="88">
        <f>10210.3+100+280</f>
        <v>10590.3</v>
      </c>
      <c r="C153" s="67">
        <f>16860.5</f>
        <v>16860.5</v>
      </c>
      <c r="D153" s="67">
        <f>132.1+649.5+498.6+2.9+146.5+119.3+11.1+935+701.6+2.9</f>
        <v>3199.5</v>
      </c>
      <c r="E153" s="6"/>
      <c r="F153" s="6">
        <f t="shared" si="21"/>
        <v>30.211608736296427</v>
      </c>
      <c r="G153" s="6">
        <f t="shared" si="22"/>
        <v>18.976305566264344</v>
      </c>
      <c r="H153" s="6">
        <f aca="true" t="shared" si="24" ref="H153:H160">B153-D153</f>
        <v>7390.799999999999</v>
      </c>
      <c r="I153" s="6">
        <f t="shared" si="23"/>
        <v>13661</v>
      </c>
      <c r="K153" s="46"/>
      <c r="L153" s="46"/>
    </row>
    <row r="154" spans="1:12" ht="18.75">
      <c r="A154" s="23" t="s">
        <v>61</v>
      </c>
      <c r="B154" s="88">
        <f>103951-100-280</f>
        <v>103571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</f>
        <v>24444.500000000007</v>
      </c>
      <c r="E154" s="6"/>
      <c r="F154" s="6">
        <f t="shared" si="21"/>
        <v>23.60168386903671</v>
      </c>
      <c r="G154" s="6">
        <f t="shared" si="22"/>
        <v>12.19869432126564</v>
      </c>
      <c r="H154" s="6">
        <f t="shared" si="24"/>
        <v>79126.5</v>
      </c>
      <c r="I154" s="6">
        <f t="shared" si="23"/>
        <v>175941.7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5.2+5.1+225.1+114.9+40.2+5.2+4.6+89.9+13.6+4.1</f>
        <v>507.9000000000001</v>
      </c>
      <c r="E156" s="19"/>
      <c r="F156" s="6">
        <f t="shared" si="21"/>
        <v>4.731914100712722</v>
      </c>
      <c r="G156" s="6">
        <f t="shared" si="22"/>
        <v>3.713425066167547</v>
      </c>
      <c r="H156" s="6">
        <f t="shared" si="24"/>
        <v>10225.6</v>
      </c>
      <c r="I156" s="6">
        <f t="shared" si="23"/>
        <v>13169.5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15.4+25.9+416.9+18.7+17.6</f>
        <v>494.5</v>
      </c>
      <c r="E158" s="19"/>
      <c r="F158" s="6">
        <f>D158/B158*100</f>
        <v>59.823372852649406</v>
      </c>
      <c r="G158" s="6">
        <f t="shared" si="22"/>
        <v>36.079089449875966</v>
      </c>
      <c r="H158" s="6">
        <f t="shared" si="24"/>
        <v>332.1</v>
      </c>
      <c r="I158" s="6">
        <f t="shared" si="23"/>
        <v>876.0999999999999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98.8+11.3+146.1+110.9-0.1+10.1+85.3+20.5+418+104.6+257.6+46.9+315.7+1.5+1.4+47.1+128.3+440+24.2+62.6</f>
        <v>2330.7999999999997</v>
      </c>
      <c r="E160" s="24"/>
      <c r="F160" s="6">
        <f>D160/B160*100</f>
        <v>62.67613208561901</v>
      </c>
      <c r="G160" s="6">
        <f t="shared" si="22"/>
        <v>62.67613208561901</v>
      </c>
      <c r="H160" s="6">
        <f t="shared" si="24"/>
        <v>1388.0000000000005</v>
      </c>
      <c r="I160" s="6">
        <f t="shared" si="23"/>
        <v>1388.0000000000005</v>
      </c>
    </row>
    <row r="161" spans="1:9" ht="19.5" thickBot="1">
      <c r="A161" s="14" t="s">
        <v>20</v>
      </c>
      <c r="B161" s="90">
        <f>B144+B152+B156+B157+B153+B160+B159+B154+B158+B155</f>
        <v>698512.2999999999</v>
      </c>
      <c r="C161" s="90">
        <f>C144+C152+C156+C157+C153+C160+C159+C154+C158+C155</f>
        <v>1151167.4000000001</v>
      </c>
      <c r="D161" s="90">
        <f>D144+D152+D156+D157+D153+D160+D159+D154+D158+D155</f>
        <v>546451.2000000002</v>
      </c>
      <c r="E161" s="25"/>
      <c r="F161" s="3">
        <f>D161/B161*100</f>
        <v>78.23071977401116</v>
      </c>
      <c r="G161" s="3">
        <f t="shared" si="22"/>
        <v>47.46930811279056</v>
      </c>
      <c r="H161" s="3">
        <f>B161-D161</f>
        <v>152061.09999999974</v>
      </c>
      <c r="I161" s="3">
        <f t="shared" si="23"/>
        <v>604716.2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508959.1000000001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508959.1000000001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2015-07-21T06:12:08Z</cp:lastPrinted>
  <dcterms:created xsi:type="dcterms:W3CDTF">2000-06-20T04:48:00Z</dcterms:created>
  <dcterms:modified xsi:type="dcterms:W3CDTF">2015-07-31T07:05:08Z</dcterms:modified>
  <cp:category/>
  <cp:version/>
  <cp:contentType/>
  <cp:contentStatus/>
</cp:coreProperties>
</file>